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 Infografika1a" sheetId="1" r:id="rId4"/>
    <sheet state="visible" name=" info 1a" sheetId="2" r:id="rId5"/>
    <sheet state="visible" name="Infografika 1b" sheetId="3" r:id="rId6"/>
    <sheet state="visible" name="info 1b" sheetId="4" r:id="rId7"/>
  </sheets>
  <definedNames/>
  <calcPr/>
  <extLst>
    <ext uri="GoogleSheetsCustomDataVersion2">
      <go:sheetsCustomData xmlns:go="http://customooxmlschemas.google.com/" r:id="rId8" roundtripDataChecksum="T+D7SxgkqeaLCSCfnVktVt5Ds1cBDb1QjsVFOQ3fI+o="/>
    </ext>
  </extLst>
</workbook>
</file>

<file path=xl/sharedStrings.xml><?xml version="1.0" encoding="utf-8"?>
<sst xmlns="http://schemas.openxmlformats.org/spreadsheetml/2006/main" count="79" uniqueCount="75">
  <si>
    <t>Kateorie</t>
  </si>
  <si>
    <t>Částka</t>
  </si>
  <si>
    <t>Procento</t>
  </si>
  <si>
    <t>Procento TEXT</t>
  </si>
  <si>
    <t>Částka (TEXT)</t>
  </si>
  <si>
    <t>Částka rounded (text)</t>
  </si>
  <si>
    <t>Vymáhání práva</t>
  </si>
  <si>
    <t>6260</t>
  </si>
  <si>
    <t>Hasičský a záchranný sbor</t>
  </si>
  <si>
    <t>39</t>
  </si>
  <si>
    <t>Nehody</t>
  </si>
  <si>
    <t>298</t>
  </si>
  <si>
    <t>Ztráta produktivity připisovaná úmrtí</t>
  </si>
  <si>
    <t>16830</t>
  </si>
  <si>
    <t>Ztráta produktivity v důsledku onemocnění</t>
  </si>
  <si>
    <t>2680</t>
  </si>
  <si>
    <t>Ztráta produktivity v důsledku prezentismu</t>
  </si>
  <si>
    <t>5614</t>
  </si>
  <si>
    <t>Sociální péče (invalidní důchody a nemocenské dávky)</t>
  </si>
  <si>
    <t>2523</t>
  </si>
  <si>
    <t>Finanční správa</t>
  </si>
  <si>
    <t>193</t>
  </si>
  <si>
    <t>Náklady na zdravotní péči</t>
  </si>
  <si>
    <t>7612</t>
  </si>
  <si>
    <t>Sociální služby</t>
  </si>
  <si>
    <t>1229</t>
  </si>
  <si>
    <t>Zločin</t>
  </si>
  <si>
    <t>75</t>
  </si>
  <si>
    <t>Celkový</t>
  </si>
  <si>
    <t>43353</t>
  </si>
  <si>
    <t xml:space="preserve"> titul</t>
  </si>
  <si>
    <t xml:space="preserve"> Náklady na spotřebu alkoholu v České republice, 2021</t>
  </si>
  <si>
    <t xml:space="preserve"> opatření</t>
  </si>
  <si>
    <t xml:space="preserve"> Kč v počtu a procentech</t>
  </si>
  <si>
    <t xml:space="preserve"> zdroj</t>
  </si>
  <si>
    <t xml:space="preserve"> (1) https://csu.gov.cz/annual-national-accounts?pocet=10&amp;start=0&amp;podskupiny=053&amp;razeni=-datumVydani</t>
  </si>
  <si>
    <t xml:space="preserve"> HDP 2021, používá se k výpočtu nákladů na spotřebu alkoholu jako podílu HDP</t>
  </si>
  <si>
    <t xml:space="preserve"> (2) https://csu.gov.cz/rychle-informace/average-wages-4-quarter-of-2021</t>
  </si>
  <si>
    <t xml:space="preserve"> průměrné mzdy pro odhady prezentací</t>
  </si>
  <si>
    <t xml:space="preserve"> (3) https://szu.cz/wp-content/uploads/2023/03/Narodni-vyzkum-uzivani-tabaku-a-alkoholu-v-Ceske-republice-2021.pdf</t>
  </si>
  <si>
    <t xml:space="preserve"> profily pití pro odhady prezentace</t>
  </si>
  <si>
    <t>(4) https://www.mdpi.com/2227-9032/12/3/335</t>
  </si>
  <si>
    <t xml:space="preserve"> studie o presenteismu ve dnech pro odhady presenteismu</t>
  </si>
  <si>
    <t xml:space="preserve"> (5) https://www.nzip.cz/clanek/1766-ukazatele-akutni-luzkova-pece-cz-drg-kategorie</t>
  </si>
  <si>
    <t xml:space="preserve"> náklady na zdravotní péči</t>
  </si>
  <si>
    <t xml:space="preserve"> (6) soukromě poskytuje UZIS https://www.czso.cz/csu/czso/ceska-republika-podle-pohlavi-a-veku-20122021</t>
  </si>
  <si>
    <t xml:space="preserve"> na náklady související s úmrtností</t>
  </si>
  <si>
    <t xml:space="preserve"> (7) soukromě poskytuje Česká správa sociálního zabezpečení (CSSZ) https://www.cssz.cz/web/cz</t>
  </si>
  <si>
    <t xml:space="preserve"> Pro nemocenskou dovolenou a údaje o invalidních důchodech</t>
  </si>
  <si>
    <t xml:space="preserve"> (8) https://www.mfcr.cz/cs/dane-a-ucetnictvi/dane/danove-a-celni-statistiky/zpravy-o-cinnosti-financni-a-celni-sprav/2021/zprava-o -cinnosti-financni-spravy-cr-ac-48219</t>
  </si>
  <si>
    <t xml:space="preserve"> Finanční správa</t>
  </si>
  <si>
    <t xml:space="preserve"> (9) https://www.mvcr.cz/clanek/rozpocet-mv-archiv.aspx?q=Y2hudW09Mg%3D%3D</t>
  </si>
  <si>
    <t xml:space="preserve"> Policejní náklady</t>
  </si>
  <si>
    <t>(10) https://www.researchgate.net/publication/230873704_Spolecenske_naklady_uzivani_alkoholu_tabaku_a_nelegalnich_drog_v_CR_v_roce_2007_Social_costs_of_the_use_of_alcohol_tobacco_the_drugslic_and_illegal_0</t>
  </si>
  <si>
    <t xml:space="preserve"> (11) https://justice.cz/web/msp/statni-zaverecny-ucet</t>
  </si>
  <si>
    <t xml:space="preserve"> Náklady na žalobce</t>
  </si>
  <si>
    <t xml:space="preserve"> (12) https://www.researchgate.net/publication/230873704_Spolecenske_naklady_uzivani_alkoholu_tabaku_a_nelegalnich_drog_v_CR_v_roce_2007_Social_costs_of_the_use_of_alcohol_tobacco_the_drugslic_and_illegal_0</t>
  </si>
  <si>
    <t xml:space="preserve"> Žalobce a soudní výlohy</t>
  </si>
  <si>
    <t xml:space="preserve"> (13) https://justice.cz/web/msp/statni-zaverecny-ucet</t>
  </si>
  <si>
    <t xml:space="preserve"> Soudní výlohy</t>
  </si>
  <si>
    <t xml:space="preserve"> (14) https://www.hzscr.cz/clanek/statisticke-rocenky-hasicskeho-zachranneho-sboru-cr.aspx</t>
  </si>
  <si>
    <t xml:space="preserve"> Náklady na hasiče a brigády</t>
  </si>
  <si>
    <t xml:space="preserve"> (15) https://www.policie.cz/clanek/statisticke-prehledy-kriminality-za-rok-2021.aspx</t>
  </si>
  <si>
    <t xml:space="preserve"> (16) https://www.policie.cz/clanek/statistika-nehodovosti-900835.aspx?q=Y2hudW09NA%3d%3d</t>
  </si>
  <si>
    <t xml:space="preserve"> Náklady na nehodu</t>
  </si>
  <si>
    <t>(17) https://pmc.ncbi.nlm.nih.gov/articles/PMC8125101/</t>
  </si>
  <si>
    <t xml:space="preserve"> Sociální služby</t>
  </si>
  <si>
    <t xml:space="preserve"> Úroveň spolehlivosti odhadu</t>
  </si>
  <si>
    <t xml:space="preserve"> Jako podíl na odhadech celkových nákladů</t>
  </si>
  <si>
    <t>Podíl TEXT</t>
  </si>
  <si>
    <t>Střední spolehlivost</t>
  </si>
  <si>
    <t>Nízká spolehlivost</t>
  </si>
  <si>
    <t xml:space="preserve"> Procento celkových odhadů nákladů uvažovaných při dané úrovni spolehlivosti</t>
  </si>
  <si>
    <t xml:space="preserve"> vlastní zpracování na základě doporučení WHO a podle současných a předchozích metod používaných při odhadu nákladů na alkohol</t>
  </si>
  <si>
    <t xml:space="preserve"> (1) https://iris.who.int/bitstream/handle/10665/107281/9789289042079-eng.pdf?sequence=1&amp;isAllowed=y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</si>
</sst>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>
      <sz val="11.0"/>
      <color theme="1"/>
      <name val="Calibri"/>
    </font>
    <font>
      <color theme="1"/>
      <name val="Calibri"/>
      <scheme val="minor"/>
    </font>
    <font>
      <sz val="11.0"/>
      <color rgb="FF000000"/>
      <name val="Calibri"/>
    </font>
    <font>
      <sz val="11.0"/>
      <color rgb="FF444746"/>
      <name val="&quot;Google Sans&quot;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center"/>
    </xf>
    <xf borderId="0" fillId="0" fontId="2" numFmtId="0" xfId="0" applyAlignment="1" applyFont="1">
      <alignment readingOrder="0"/>
    </xf>
    <xf borderId="1" fillId="0" fontId="1" numFmtId="0" xfId="0" applyBorder="1" applyFont="1"/>
    <xf borderId="1" fillId="0" fontId="1" numFmtId="0" xfId="0" applyAlignment="1" applyBorder="1" applyFont="1">
      <alignment horizontal="right"/>
    </xf>
    <xf borderId="1" fillId="0" fontId="1" numFmtId="10" xfId="0" applyBorder="1" applyFont="1" applyNumberFormat="1"/>
    <xf borderId="0" fillId="0" fontId="2" numFmtId="0" xfId="0" applyFont="1"/>
    <xf borderId="1" fillId="0" fontId="3" numFmtId="0" xfId="0" applyAlignment="1" applyBorder="1" applyFont="1">
      <alignment readingOrder="0"/>
    </xf>
    <xf borderId="1" fillId="0" fontId="1" numFmtId="0" xfId="0" applyAlignment="1" applyBorder="1" applyFont="1">
      <alignment readingOrder="0"/>
    </xf>
    <xf borderId="1" fillId="0" fontId="3" numFmtId="0" xfId="0" applyBorder="1" applyFont="1"/>
    <xf borderId="0" fillId="0" fontId="4" numFmtId="0" xfId="0" applyAlignment="1" applyFont="1">
      <alignment horizontal="left" readingOrder="0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center" vertical="bottom"/>
    </xf>
    <xf borderId="0" fillId="0" fontId="1" numFmtId="0" xfId="0" applyAlignment="1" applyFont="1">
      <alignment vertical="bottom"/>
    </xf>
    <xf borderId="0" fillId="0" fontId="1" numFmtId="10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0.71"/>
    <col customWidth="1" min="2" max="2" width="31.14"/>
    <col customWidth="1" min="3" max="3" width="12.29"/>
    <col customWidth="1" min="4" max="4" width="8.71"/>
    <col customWidth="1" min="5" max="5" width="12.86"/>
    <col customWidth="1" min="6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</row>
    <row r="2" ht="14.25" customHeight="1">
      <c r="A2" s="3" t="s">
        <v>6</v>
      </c>
      <c r="B2" s="4">
        <v>6.2601580048E9</v>
      </c>
      <c r="C2" s="5">
        <v>0.14440124929468748</v>
      </c>
      <c r="D2" s="6" t="str">
        <f>IFERROR(__xludf.DUMMYFUNCTION("TO_TEXT(C2)"),"14,44%")</f>
        <v>14,44%</v>
      </c>
      <c r="E2" s="6" t="str">
        <f>IFERROR(__xludf.DUMMYFUNCTION("TO_TEXT(B2)"),"6260158005")</f>
        <v>6260158005</v>
      </c>
      <c r="F2" s="6" t="s">
        <v>7</v>
      </c>
    </row>
    <row r="3" ht="14.25" customHeight="1">
      <c r="A3" s="3" t="s">
        <v>8</v>
      </c>
      <c r="B3" s="3">
        <v>3.85569171839535E7</v>
      </c>
      <c r="C3" s="5">
        <v>8.893812274459621E-4</v>
      </c>
      <c r="D3" s="6" t="str">
        <f>IFERROR(__xludf.DUMMYFUNCTION("TO_TEXT(C3)"),"0,09%")</f>
        <v>0,09%</v>
      </c>
      <c r="E3" s="6" t="str">
        <f>IFERROR(__xludf.DUMMYFUNCTION("TO_TEXT(B3)"),"38556917,18")</f>
        <v>38556917,18</v>
      </c>
      <c r="F3" s="6" t="s">
        <v>9</v>
      </c>
    </row>
    <row r="4" ht="14.25" customHeight="1">
      <c r="A4" s="3" t="s">
        <v>10</v>
      </c>
      <c r="B4" s="4">
        <v>2.979825E8</v>
      </c>
      <c r="C4" s="5">
        <v>0.006873475914659267</v>
      </c>
      <c r="D4" s="6" t="str">
        <f>IFERROR(__xludf.DUMMYFUNCTION("TO_TEXT(C4)"),"0,69%")</f>
        <v>0,69%</v>
      </c>
      <c r="E4" s="6" t="str">
        <f>IFERROR(__xludf.DUMMYFUNCTION("TO_TEXT(B4)"),"297982500")</f>
        <v>297982500</v>
      </c>
      <c r="F4" s="6" t="s">
        <v>11</v>
      </c>
    </row>
    <row r="5" ht="14.25" customHeight="1">
      <c r="A5" s="7" t="s">
        <v>12</v>
      </c>
      <c r="B5" s="3">
        <v>1.6830154602262516E10</v>
      </c>
      <c r="C5" s="5">
        <v>0.3882162955832749</v>
      </c>
      <c r="D5" s="6" t="str">
        <f>IFERROR(__xludf.DUMMYFUNCTION("TO_TEXT(C5)"),"38,82%")</f>
        <v>38,82%</v>
      </c>
      <c r="E5" s="6" t="str">
        <f>IFERROR(__xludf.DUMMYFUNCTION("TO_TEXT(B5)"),"16830154602")</f>
        <v>16830154602</v>
      </c>
      <c r="F5" s="6" t="s">
        <v>13</v>
      </c>
    </row>
    <row r="6" ht="14.25" customHeight="1">
      <c r="A6" s="8" t="s">
        <v>14</v>
      </c>
      <c r="B6" s="3">
        <v>2.67994333339418E9</v>
      </c>
      <c r="C6" s="5">
        <v>0.06181747570658198</v>
      </c>
      <c r="D6" s="6" t="str">
        <f>IFERROR(__xludf.DUMMYFUNCTION("TO_TEXT(C6)"),"6,18%")</f>
        <v>6,18%</v>
      </c>
      <c r="E6" s="6" t="str">
        <f>IFERROR(__xludf.DUMMYFUNCTION("TO_TEXT(B6)"),"2679943333")</f>
        <v>2679943333</v>
      </c>
      <c r="F6" s="6" t="s">
        <v>15</v>
      </c>
    </row>
    <row r="7" ht="14.25" customHeight="1">
      <c r="A7" s="8" t="s">
        <v>16</v>
      </c>
      <c r="B7" s="9">
        <v>5.6136954759569E9</v>
      </c>
      <c r="C7" s="5">
        <v>0.1294894856114753</v>
      </c>
      <c r="D7" s="6" t="str">
        <f>IFERROR(__xludf.DUMMYFUNCTION("TO_TEXT(C7)"),"12,95%")</f>
        <v>12,95%</v>
      </c>
      <c r="E7" s="6" t="str">
        <f>IFERROR(__xludf.DUMMYFUNCTION("TO_TEXT(B7)"),"5613695476")</f>
        <v>5613695476</v>
      </c>
      <c r="F7" s="6" t="s">
        <v>17</v>
      </c>
    </row>
    <row r="8" ht="14.25" customHeight="1">
      <c r="A8" s="3" t="s">
        <v>18</v>
      </c>
      <c r="B8" s="3">
        <v>2.523140057457E9</v>
      </c>
      <c r="C8" s="5">
        <v>0.0582005400123923</v>
      </c>
      <c r="D8" s="6" t="str">
        <f>IFERROR(__xludf.DUMMYFUNCTION("TO_TEXT(C8)"),"5,82%")</f>
        <v>5,82%</v>
      </c>
      <c r="E8" s="6" t="str">
        <f>IFERROR(__xludf.DUMMYFUNCTION("TO_TEXT(B8)"),"2523140057")</f>
        <v>2523140057</v>
      </c>
      <c r="F8" s="6" t="s">
        <v>19</v>
      </c>
    </row>
    <row r="9" ht="14.25" customHeight="1">
      <c r="A9" s="3" t="s">
        <v>20</v>
      </c>
      <c r="B9" s="3">
        <v>1.93233213509739E8</v>
      </c>
      <c r="C9" s="5">
        <v>0.00445725449974882</v>
      </c>
      <c r="D9" s="6" t="str">
        <f>IFERROR(__xludf.DUMMYFUNCTION("TO_TEXT(C9)"),"0,45%")</f>
        <v>0,45%</v>
      </c>
      <c r="E9" s="6" t="str">
        <f>IFERROR(__xludf.DUMMYFUNCTION("TO_TEXT(B9)"),"193233213,5")</f>
        <v>193233213,5</v>
      </c>
      <c r="F9" s="6" t="s">
        <v>21</v>
      </c>
    </row>
    <row r="10" ht="14.25" customHeight="1">
      <c r="A10" s="3" t="s">
        <v>22</v>
      </c>
      <c r="B10" s="3">
        <v>7.611801533E9</v>
      </c>
      <c r="C10" s="5">
        <v>0.1755792185925079</v>
      </c>
      <c r="D10" s="6" t="str">
        <f>IFERROR(__xludf.DUMMYFUNCTION("TO_TEXT(C10)"),"17,56%")</f>
        <v>17,56%</v>
      </c>
      <c r="E10" s="6" t="str">
        <f>IFERROR(__xludf.DUMMYFUNCTION("TO_TEXT(B10)"),"7611801533")</f>
        <v>7611801533</v>
      </c>
      <c r="F10" s="6" t="s">
        <v>23</v>
      </c>
    </row>
    <row r="11" ht="14.25" customHeight="1">
      <c r="A11" s="3" t="s">
        <v>24</v>
      </c>
      <c r="B11" s="3">
        <v>1.2286072833E9</v>
      </c>
      <c r="C11" s="5">
        <v>0.028339927916362553</v>
      </c>
      <c r="D11" s="6" t="str">
        <f>IFERROR(__xludf.DUMMYFUNCTION("TO_TEXT(C11)"),"2,83%")</f>
        <v>2,83%</v>
      </c>
      <c r="E11" s="6" t="str">
        <f>IFERROR(__xludf.DUMMYFUNCTION("TO_TEXT(B11)"),"1228607283")</f>
        <v>1228607283</v>
      </c>
      <c r="F11" s="6" t="s">
        <v>25</v>
      </c>
    </row>
    <row r="12" ht="14.25" customHeight="1">
      <c r="A12" s="3" t="s">
        <v>26</v>
      </c>
      <c r="B12" s="3">
        <v>7.52467794642998E7</v>
      </c>
      <c r="C12" s="5">
        <v>0.0017356956408632795</v>
      </c>
      <c r="D12" s="6" t="str">
        <f>IFERROR(__xludf.DUMMYFUNCTION("TO_TEXT(C12)"),"0,17%")</f>
        <v>0,17%</v>
      </c>
      <c r="E12" s="6" t="str">
        <f>IFERROR(__xludf.DUMMYFUNCTION("TO_TEXT(B12)"),"75246779,46")</f>
        <v>75246779,46</v>
      </c>
      <c r="F12" s="6" t="s">
        <v>27</v>
      </c>
    </row>
    <row r="13" ht="14.25" customHeight="1">
      <c r="A13" s="3" t="s">
        <v>28</v>
      </c>
      <c r="B13" s="3">
        <f>SUM(B2:B12)</f>
        <v>43352519700</v>
      </c>
      <c r="C13" s="5">
        <v>1.0</v>
      </c>
      <c r="D13" s="6" t="str">
        <f>IFERROR(__xludf.DUMMYFUNCTION("TO_TEXT(C13)"),"100,00%")</f>
        <v>100,00%</v>
      </c>
      <c r="E13" s="6" t="str">
        <f>IFERROR(__xludf.DUMMYFUNCTION("TO_TEXT(B13)"),"43352519700")</f>
        <v>43352519700</v>
      </c>
      <c r="F13" s="6" t="s">
        <v>29</v>
      </c>
    </row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>
      <c r="B31" s="10"/>
    </row>
    <row r="32" ht="14.25" customHeight="1">
      <c r="B32" s="10"/>
    </row>
    <row r="33" ht="14.25" customHeight="1">
      <c r="B33" s="10"/>
    </row>
    <row r="34" ht="14.25" customHeight="1">
      <c r="B34" s="10"/>
    </row>
    <row r="35" ht="14.25" customHeight="1">
      <c r="B35" s="10"/>
    </row>
    <row r="36" ht="14.25" customHeight="1">
      <c r="B36" s="10"/>
    </row>
    <row r="37" ht="14.25" customHeight="1">
      <c r="B37" s="10"/>
    </row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14"/>
    <col customWidth="1" min="2" max="2" width="70.29"/>
    <col customWidth="1" min="3" max="26" width="8.71"/>
  </cols>
  <sheetData>
    <row r="1" ht="14.25" customHeight="1">
      <c r="A1" s="11" t="s">
        <v>30</v>
      </c>
      <c r="B1" s="11" t="s">
        <v>31</v>
      </c>
    </row>
    <row r="2" ht="14.25" customHeight="1">
      <c r="A2" s="6" t="s">
        <v>32</v>
      </c>
      <c r="B2" s="6" t="s">
        <v>33</v>
      </c>
    </row>
    <row r="3" ht="14.25" customHeight="1">
      <c r="A3" s="6" t="s">
        <v>34</v>
      </c>
    </row>
    <row r="4" ht="14.25" customHeight="1">
      <c r="A4" s="6" t="s">
        <v>35</v>
      </c>
      <c r="B4" s="6" t="s">
        <v>36</v>
      </c>
    </row>
    <row r="5" ht="14.25" customHeight="1">
      <c r="A5" s="6" t="s">
        <v>37</v>
      </c>
      <c r="B5" s="6" t="s">
        <v>38</v>
      </c>
    </row>
    <row r="6" ht="14.25" customHeight="1">
      <c r="A6" s="6" t="s">
        <v>39</v>
      </c>
      <c r="B6" s="6" t="s">
        <v>40</v>
      </c>
    </row>
    <row r="7" ht="14.25" customHeight="1">
      <c r="A7" s="6" t="s">
        <v>41</v>
      </c>
      <c r="B7" s="6" t="s">
        <v>42</v>
      </c>
    </row>
    <row r="8" ht="14.25" customHeight="1">
      <c r="A8" s="6" t="s">
        <v>43</v>
      </c>
      <c r="B8" s="6" t="s">
        <v>44</v>
      </c>
    </row>
    <row r="9" ht="14.25" customHeight="1">
      <c r="A9" s="6" t="s">
        <v>45</v>
      </c>
      <c r="B9" s="6" t="s">
        <v>46</v>
      </c>
    </row>
    <row r="10" ht="14.25" customHeight="1">
      <c r="A10" s="6" t="s">
        <v>47</v>
      </c>
      <c r="B10" s="6" t="s">
        <v>48</v>
      </c>
    </row>
    <row r="11" ht="14.25" customHeight="1">
      <c r="A11" s="6" t="s">
        <v>49</v>
      </c>
      <c r="B11" s="6" t="s">
        <v>50</v>
      </c>
    </row>
    <row r="12" ht="14.25" customHeight="1">
      <c r="A12" s="12" t="s">
        <v>51</v>
      </c>
      <c r="B12" s="6" t="s">
        <v>52</v>
      </c>
    </row>
    <row r="13" ht="14.25" customHeight="1">
      <c r="A13" s="12" t="s">
        <v>53</v>
      </c>
      <c r="B13" s="6" t="s">
        <v>52</v>
      </c>
    </row>
    <row r="14" ht="14.25" customHeight="1">
      <c r="A14" s="6" t="s">
        <v>54</v>
      </c>
      <c r="B14" s="6" t="s">
        <v>55</v>
      </c>
    </row>
    <row r="15" ht="14.25" customHeight="1">
      <c r="A15" s="6" t="s">
        <v>56</v>
      </c>
      <c r="B15" s="6" t="s">
        <v>57</v>
      </c>
    </row>
    <row r="16" ht="14.25" customHeight="1">
      <c r="A16" s="12" t="s">
        <v>58</v>
      </c>
      <c r="B16" s="6" t="s">
        <v>59</v>
      </c>
    </row>
    <row r="17" ht="14.25" customHeight="1">
      <c r="A17" s="12" t="s">
        <v>60</v>
      </c>
      <c r="B17" s="6" t="s">
        <v>61</v>
      </c>
    </row>
    <row r="18" ht="14.25" customHeight="1">
      <c r="A18" s="12" t="s">
        <v>62</v>
      </c>
      <c r="B18" s="6" t="s">
        <v>61</v>
      </c>
    </row>
    <row r="19" ht="14.25" customHeight="1">
      <c r="A19" s="12" t="s">
        <v>63</v>
      </c>
      <c r="B19" s="6" t="s">
        <v>64</v>
      </c>
    </row>
    <row r="20" ht="14.25" customHeight="1">
      <c r="A20" s="12" t="s">
        <v>65</v>
      </c>
      <c r="B20" s="6" t="s">
        <v>66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4.71"/>
    <col customWidth="1" min="2" max="2" width="46.86"/>
    <col customWidth="1" min="3" max="3" width="39.43"/>
  </cols>
  <sheetData>
    <row r="1">
      <c r="A1" s="13" t="s">
        <v>67</v>
      </c>
      <c r="B1" s="13" t="s">
        <v>68</v>
      </c>
      <c r="C1" s="14" t="s">
        <v>69</v>
      </c>
      <c r="D1" s="14"/>
    </row>
    <row r="2">
      <c r="A2" s="14" t="s">
        <v>70</v>
      </c>
      <c r="B2" s="15">
        <v>0.8705</v>
      </c>
      <c r="C2" s="14" t="str">
        <f>IFERROR(__xludf.DUMMYFUNCTION("TO_TEXT(B2)"),"87,05%")</f>
        <v>87,05%</v>
      </c>
      <c r="D2" s="14"/>
    </row>
    <row r="3">
      <c r="A3" s="14" t="s">
        <v>71</v>
      </c>
      <c r="B3" s="15">
        <v>0.1295</v>
      </c>
      <c r="C3" s="14" t="str">
        <f>IFERROR(__xludf.DUMMYFUNCTION("TO_TEXT(B3)"),"12,95%")</f>
        <v>12,95%</v>
      </c>
      <c r="D3" s="14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14" t="s">
        <v>30</v>
      </c>
      <c r="B1" s="14" t="s">
        <v>72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>
      <c r="A2" s="14" t="s">
        <v>34</v>
      </c>
      <c r="B2" s="14" t="s">
        <v>73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>
      <c r="A3" s="14"/>
      <c r="B3" s="14" t="s">
        <v>74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Gonzalez Munoz Rene Sebastian</dc:creator>
</cp:coreProperties>
</file>